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FIA UNIVERSITY\Бюджети\БЮДЖЕТ 2019\за сайта\Корекции на бюджета на СУ за 2019\"/>
    </mc:Choice>
  </mc:AlternateContent>
  <bookViews>
    <workbookView xWindow="0" yWindow="0" windowWidth="38400" windowHeight="17730"/>
  </bookViews>
  <sheets>
    <sheet name="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5" i="1"/>
  <c r="N24" i="1"/>
  <c r="M24" i="1"/>
  <c r="L24" i="1"/>
  <c r="K24" i="1"/>
  <c r="J24" i="1"/>
  <c r="I24" i="1"/>
  <c r="H24" i="1"/>
  <c r="G24" i="1"/>
  <c r="F24" i="1"/>
  <c r="F7" i="1" s="1"/>
  <c r="E24" i="1"/>
  <c r="D24" i="1"/>
  <c r="C24" i="1" s="1"/>
  <c r="C22" i="1"/>
  <c r="C21" i="1"/>
  <c r="N20" i="1"/>
  <c r="M20" i="1"/>
  <c r="L20" i="1"/>
  <c r="K20" i="1"/>
  <c r="J20" i="1"/>
  <c r="I20" i="1"/>
  <c r="H20" i="1"/>
  <c r="G20" i="1"/>
  <c r="F20" i="1"/>
  <c r="E20" i="1"/>
  <c r="C20" i="1" s="1"/>
  <c r="D20" i="1"/>
  <c r="D18" i="1"/>
  <c r="C18" i="1"/>
  <c r="D17" i="1"/>
  <c r="C17" i="1"/>
  <c r="N16" i="1"/>
  <c r="N7" i="1" s="1"/>
  <c r="M16" i="1"/>
  <c r="L16" i="1"/>
  <c r="L7" i="1" s="1"/>
  <c r="K16" i="1"/>
  <c r="C16" i="1" s="1"/>
  <c r="J16" i="1"/>
  <c r="I16" i="1"/>
  <c r="H16" i="1"/>
  <c r="G16" i="1"/>
  <c r="F16" i="1"/>
  <c r="E16" i="1"/>
  <c r="E7" i="1" s="1"/>
  <c r="D16" i="1"/>
  <c r="D7" i="1" s="1"/>
  <c r="E14" i="1"/>
  <c r="F13" i="1"/>
  <c r="C13" i="1" s="1"/>
  <c r="C12" i="1"/>
  <c r="D10" i="1"/>
  <c r="C10" i="1"/>
  <c r="N9" i="1"/>
  <c r="M9" i="1"/>
  <c r="M7" i="1" s="1"/>
  <c r="L9" i="1"/>
  <c r="K9" i="1"/>
  <c r="K7" i="1" s="1"/>
  <c r="J9" i="1"/>
  <c r="J7" i="1" s="1"/>
  <c r="I9" i="1"/>
  <c r="H9" i="1"/>
  <c r="H7" i="1" s="1"/>
  <c r="G9" i="1"/>
  <c r="F9" i="1"/>
  <c r="E9" i="1"/>
  <c r="C9" i="1" s="1"/>
  <c r="D9" i="1"/>
  <c r="I7" i="1"/>
  <c r="G7" i="1"/>
  <c r="C7" i="1" l="1"/>
  <c r="C14" i="1"/>
  <c r="F14" i="1"/>
</calcChain>
</file>

<file path=xl/sharedStrings.xml><?xml version="1.0" encoding="utf-8"?>
<sst xmlns="http://schemas.openxmlformats.org/spreadsheetml/2006/main" count="47" uniqueCount="38">
  <si>
    <t>Трансфер от бюджета на Министерството на образованието, младежта и науката за СУ "Св. Кл. Охридски"</t>
  </si>
  <si>
    <t>(съгласно чл.91 от Закона за висшето образование), за  2019 г.</t>
  </si>
  <si>
    <t>П О К А З А Т Е Л И</t>
  </si>
  <si>
    <t>УТОЧНЕН ПЛАН 2019</t>
  </si>
  <si>
    <t>по ЗДБРБ и ПМС 344/2018 - за 2019</t>
  </si>
  <si>
    <t>ТРАНСФЕРИ ОТ ДБ ПО ЧЛ. 91 ОТ ЗВО - ОБЩО (I+II+III+IV+V)</t>
  </si>
  <si>
    <t>I.</t>
  </si>
  <si>
    <t>СРЕДСТВА ЗА ИЗДРЪЖКА НА ОБУЧЕНИЕТО (1х2), в т.ч.:</t>
  </si>
  <si>
    <t>по базови нормативи за издръжка</t>
  </si>
  <si>
    <t>издръжка на обучението, в зависимост от комплексна оценка за качеството на обучението и съответствието му с потребностите на пазара на труда</t>
  </si>
  <si>
    <t>други средства за издръжка на обучението</t>
  </si>
  <si>
    <t>средно-приравнен брой учащи</t>
  </si>
  <si>
    <t>средно-претеглен норматив (лв.)</t>
  </si>
  <si>
    <t>II.</t>
  </si>
  <si>
    <t>СРЕДСТВА ЗА  НАУЧНА ИЛИ ХУДОЖЕСТВЕНО-ТВОРЧЕСКА ДЕЙНОСТ И ЗА ИЗДАВАНЕ НА УЧЕБНИЦИ И НАУЧНИ ТРУДОВЕ</t>
  </si>
  <si>
    <t>за научноизследователска дейност 65%</t>
  </si>
  <si>
    <t>за издаване на научни трудове 35%</t>
  </si>
  <si>
    <t>III.</t>
  </si>
  <si>
    <t>СРЕДСТВА ЗА СОЦИАЛНО-БИТОВИ РАЗХОДИ НА СТУДЕНТИТЕ И ДОКТОРАНТИТЕ (1+2)</t>
  </si>
  <si>
    <t>средства за стипендии</t>
  </si>
  <si>
    <t>средства за студентски столове и общежития</t>
  </si>
  <si>
    <t>IV.</t>
  </si>
  <si>
    <t>СРЕДСТВА за капиталови разходи</t>
  </si>
  <si>
    <t>Средства за основни ремонти</t>
  </si>
  <si>
    <t>Средства за придобиване на ДМА и НДМА</t>
  </si>
  <si>
    <t>V.</t>
  </si>
  <si>
    <t>Други трансфери</t>
  </si>
  <si>
    <t>писмо от МОН</t>
  </si>
  <si>
    <t>04-07-126 от 18.04.2019</t>
  </si>
  <si>
    <t>04-07-60 от 12.02.2019 - прехвърлен студент</t>
  </si>
  <si>
    <t>04-07-93 от 19.03.2019 - чл. 91а от ЗВО - неизпълнен прием, надвишен капацитет</t>
  </si>
  <si>
    <t>04-07-350 от 05.09.2019 за физическо възпитание и спорт</t>
  </si>
  <si>
    <t>04-07-181 от 06.06.2019 за стипендии на докторантите</t>
  </si>
  <si>
    <t>04-07-523</t>
  </si>
  <si>
    <t>04-07-536</t>
  </si>
  <si>
    <t>04-07-537</t>
  </si>
  <si>
    <t>04-07-563 ЮФ библиотека</t>
  </si>
  <si>
    <t>04-07-572 ФНОИ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</si>
</sst>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лв.&quot;;[Red]\-#,##0\ &quot;лв.&quot;"/>
    <numFmt numFmtId="164" formatCode="dd\-mmm\-yy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2" fillId="0" borderId="0" xfId="1" applyFont="1" applyFill="1" applyBorder="1" applyAlignment="1">
      <alignment horizontal="right" vertical="center"/>
    </xf>
    <xf numFmtId="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1" applyFont="1" applyFill="1" applyBorder="1" applyAlignment="1" applyProtection="1">
      <alignment horizontal="center" vertical="center"/>
    </xf>
    <xf numFmtId="6" fontId="2" fillId="0" borderId="0" xfId="1" applyNumberFormat="1" applyFont="1" applyFill="1" applyBorder="1" applyAlignment="1" applyProtection="1">
      <alignment horizontal="center" vertical="center"/>
    </xf>
    <xf numFmtId="6" fontId="2" fillId="0" borderId="0" xfId="1" applyNumberFormat="1" applyFont="1" applyFill="1" applyBorder="1" applyAlignment="1" applyProtection="1">
      <alignment horizontal="right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6" fontId="3" fillId="0" borderId="0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center"/>
    </xf>
    <xf numFmtId="14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</xf>
    <xf numFmtId="6" fontId="2" fillId="0" borderId="0" xfId="1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 wrapText="1"/>
    </xf>
    <xf numFmtId="6" fontId="5" fillId="0" borderId="0" xfId="1" applyNumberFormat="1" applyFont="1" applyFill="1" applyBorder="1" applyAlignment="1" applyProtection="1">
      <alignment vertical="center"/>
    </xf>
    <xf numFmtId="6" fontId="5" fillId="0" borderId="0" xfId="1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vertical="center"/>
    </xf>
    <xf numFmtId="0" fontId="2" fillId="0" borderId="0" xfId="1" quotePrefix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right" vertical="center"/>
    </xf>
    <xf numFmtId="0" fontId="7" fillId="0" borderId="0" xfId="1" quotePrefix="1" applyFont="1" applyFill="1" applyBorder="1" applyAlignment="1">
      <alignment horizontal="left" vertical="center" wrapText="1"/>
    </xf>
    <xf numFmtId="6" fontId="7" fillId="0" borderId="0" xfId="1" applyNumberFormat="1" applyFont="1" applyFill="1" applyBorder="1" applyAlignment="1" applyProtection="1">
      <alignment vertical="center" wrapText="1"/>
    </xf>
    <xf numFmtId="6" fontId="7" fillId="0" borderId="0" xfId="1" applyNumberFormat="1" applyFont="1" applyFill="1" applyBorder="1" applyAlignment="1" applyProtection="1">
      <alignment vertical="center"/>
    </xf>
    <xf numFmtId="0" fontId="7" fillId="0" borderId="0" xfId="1" quotePrefix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 applyProtection="1">
      <alignment horizontal="right" vertical="center" wrapText="1"/>
    </xf>
    <xf numFmtId="3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6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1" quotePrefix="1" applyFont="1" applyFill="1" applyBorder="1" applyAlignment="1" applyProtection="1">
      <alignment horizontal="right" vertical="center" wrapText="1"/>
    </xf>
    <xf numFmtId="6" fontId="8" fillId="0" borderId="0" xfId="1" applyNumberFormat="1" applyFont="1" applyFill="1" applyBorder="1" applyAlignment="1" applyProtection="1">
      <alignment vertical="center"/>
    </xf>
    <xf numFmtId="6" fontId="8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left" vertical="center" wrapText="1"/>
    </xf>
    <xf numFmtId="6" fontId="7" fillId="0" borderId="0" xfId="1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0" xfId="1" applyFont="1" applyFill="1" applyBorder="1" applyAlignment="1" applyProtection="1">
      <alignment horizontal="left" vertical="center" wrapText="1"/>
    </xf>
    <xf numFmtId="3" fontId="7" fillId="0" borderId="0" xfId="2" applyNumberFormat="1" applyFont="1" applyFill="1" applyBorder="1" applyAlignment="1">
      <alignment horizontal="right" vertical="center"/>
    </xf>
    <xf numFmtId="3" fontId="7" fillId="0" borderId="0" xfId="1" quotePrefix="1" applyNumberFormat="1" applyFont="1" applyFill="1" applyBorder="1" applyAlignment="1">
      <alignment horizontal="left" vertical="center" wrapText="1"/>
    </xf>
    <xf numFmtId="3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6" fontId="7" fillId="0" borderId="0" xfId="1" applyNumberFormat="1" applyFont="1" applyFill="1" applyBorder="1" applyAlignment="1">
      <alignment vertical="center"/>
    </xf>
    <xf numFmtId="6" fontId="7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 applyProtection="1">
      <alignment vertical="center"/>
    </xf>
    <xf numFmtId="0" fontId="7" fillId="0" borderId="0" xfId="2" applyFont="1" applyFill="1" applyBorder="1" applyAlignment="1">
      <alignment vertical="center"/>
    </xf>
    <xf numFmtId="6" fontId="7" fillId="0" borderId="0" xfId="2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 wrapText="1"/>
    </xf>
    <xf numFmtId="6" fontId="4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6" fontId="9" fillId="0" borderId="0" xfId="1" applyNumberFormat="1" applyFont="1" applyFill="1" applyBorder="1" applyAlignment="1" applyProtection="1">
      <alignment horizontal="right" vertical="center"/>
    </xf>
    <xf numFmtId="6" fontId="7" fillId="0" borderId="0" xfId="2" applyNumberFormat="1" applyFont="1" applyFill="1" applyBorder="1" applyAlignment="1" applyProtection="1">
      <alignment horizontal="right" vertical="center"/>
    </xf>
    <xf numFmtId="6" fontId="7" fillId="0" borderId="0" xfId="1" applyNumberFormat="1" applyFont="1" applyFill="1" applyBorder="1" applyAlignment="1" applyProtection="1">
      <alignment horizontal="right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6" fontId="2" fillId="0" borderId="0" xfId="1" applyNumberFormat="1" applyFont="1" applyFill="1" applyBorder="1" applyAlignment="1" applyProtection="1">
      <alignment horizontal="center" vertical="center" wrapText="1"/>
    </xf>
    <xf numFmtId="6" fontId="2" fillId="0" borderId="1" xfId="1" applyNumberFormat="1" applyFont="1" applyFill="1" applyBorder="1" applyAlignment="1" applyProtection="1">
      <alignment horizontal="center" vertical="center" wrapText="1"/>
    </xf>
    <xf numFmtId="6" fontId="2" fillId="0" borderId="0" xfId="1" applyNumberFormat="1" applyFont="1" applyFill="1" applyBorder="1" applyAlignment="1" applyProtection="1">
      <alignment horizontal="right" vertical="center" wrapText="1"/>
    </xf>
    <xf numFmtId="6" fontId="2" fillId="0" borderId="1" xfId="1" applyNumberFormat="1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 2 2" xfId="1"/>
    <cellStyle name="Normal_Copy of BUJET na DVU_2010_2011maluk_maket_bazov_693-kapitalovi (4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28"/>
  <sheetViews>
    <sheetView tabSelected="1" workbookViewId="0">
      <selection activeCell="I11" sqref="I11"/>
    </sheetView>
  </sheetViews>
  <sheetFormatPr defaultColWidth="102.28515625" defaultRowHeight="15.75" x14ac:dyDescent="0.25"/>
  <cols>
    <col min="1" max="1" width="4.140625" style="3" bestFit="1" customWidth="1"/>
    <col min="2" max="2" width="50.85546875" style="3" customWidth="1"/>
    <col min="3" max="3" width="18.85546875" style="2" customWidth="1"/>
    <col min="4" max="4" width="19.42578125" style="48" bestFit="1" customWidth="1"/>
    <col min="5" max="5" width="16.5703125" style="2" bestFit="1" customWidth="1"/>
    <col min="6" max="6" width="18.28515625" style="2" bestFit="1" customWidth="1"/>
    <col min="7" max="7" width="16.5703125" style="2" bestFit="1" customWidth="1"/>
    <col min="8" max="9" width="18.85546875" style="2" customWidth="1"/>
    <col min="10" max="10" width="11.28515625" style="2" customWidth="1"/>
    <col min="11" max="11" width="13.5703125" style="2" customWidth="1"/>
    <col min="12" max="12" width="13.28515625" style="2" customWidth="1"/>
    <col min="13" max="14" width="15.140625" style="2" bestFit="1" customWidth="1"/>
    <col min="15" max="214" width="9.140625" style="3" customWidth="1"/>
    <col min="215" max="215" width="7.5703125" style="3" customWidth="1"/>
    <col min="216" max="16384" width="102.28515625" style="3"/>
  </cols>
  <sheetData>
    <row r="1" spans="1:216" x14ac:dyDescent="0.25">
      <c r="A1" s="1"/>
      <c r="B1" s="53" t="s">
        <v>0</v>
      </c>
      <c r="C1" s="53"/>
      <c r="D1" s="53"/>
    </row>
    <row r="2" spans="1:216" x14ac:dyDescent="0.25">
      <c r="A2" s="1"/>
      <c r="B2" s="54" t="s">
        <v>1</v>
      </c>
      <c r="C2" s="54"/>
      <c r="D2" s="54"/>
    </row>
    <row r="3" spans="1:216" x14ac:dyDescent="0.25">
      <c r="A3" s="1"/>
      <c r="B3" s="4"/>
      <c r="C3" s="5"/>
      <c r="D3" s="6"/>
      <c r="E3" s="7"/>
      <c r="F3" s="7"/>
      <c r="G3" s="7"/>
      <c r="H3" s="7"/>
      <c r="I3" s="7"/>
      <c r="J3" s="7"/>
      <c r="K3" s="7"/>
      <c r="L3" s="7"/>
      <c r="M3" s="7"/>
      <c r="N3" s="7"/>
    </row>
    <row r="4" spans="1:216" ht="30.75" customHeight="1" x14ac:dyDescent="0.25">
      <c r="A4" s="1"/>
      <c r="B4" s="55" t="s">
        <v>2</v>
      </c>
      <c r="C4" s="57" t="s">
        <v>3</v>
      </c>
      <c r="D4" s="59" t="s">
        <v>4</v>
      </c>
      <c r="E4" s="8" t="s">
        <v>27</v>
      </c>
      <c r="F4" s="8" t="s">
        <v>27</v>
      </c>
      <c r="G4" s="8" t="s">
        <v>27</v>
      </c>
      <c r="H4" s="8" t="s">
        <v>27</v>
      </c>
      <c r="I4" s="8" t="s">
        <v>27</v>
      </c>
      <c r="J4" s="8" t="s">
        <v>27</v>
      </c>
      <c r="K4" s="8" t="s">
        <v>27</v>
      </c>
      <c r="L4" s="8" t="s">
        <v>27</v>
      </c>
      <c r="M4" s="8" t="s">
        <v>27</v>
      </c>
      <c r="N4" s="8" t="s">
        <v>27</v>
      </c>
    </row>
    <row r="5" spans="1:216" ht="111" thickBot="1" x14ac:dyDescent="0.3">
      <c r="A5" s="9"/>
      <c r="B5" s="56"/>
      <c r="C5" s="58"/>
      <c r="D5" s="60"/>
      <c r="E5" s="10" t="s">
        <v>29</v>
      </c>
      <c r="F5" s="10" t="s">
        <v>30</v>
      </c>
      <c r="G5" s="10" t="s">
        <v>28</v>
      </c>
      <c r="H5" s="10" t="s">
        <v>31</v>
      </c>
      <c r="I5" s="10" t="s">
        <v>32</v>
      </c>
      <c r="J5" s="10" t="s">
        <v>33</v>
      </c>
      <c r="K5" s="10" t="s">
        <v>34</v>
      </c>
      <c r="L5" s="10" t="s">
        <v>35</v>
      </c>
      <c r="M5" s="10" t="s">
        <v>36</v>
      </c>
      <c r="N5" s="10" t="s">
        <v>37</v>
      </c>
    </row>
    <row r="6" spans="1:216" ht="16.5" thickTop="1" x14ac:dyDescent="0.25">
      <c r="A6" s="1"/>
      <c r="B6" s="11"/>
      <c r="C6" s="12"/>
      <c r="D6" s="6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216" ht="37.5" x14ac:dyDescent="0.25">
      <c r="A7" s="13"/>
      <c r="B7" s="14" t="s">
        <v>5</v>
      </c>
      <c r="C7" s="15">
        <f t="shared" ref="C7:N7" si="0">C9+C16+C20+C24+C28</f>
        <v>65410472</v>
      </c>
      <c r="D7" s="16">
        <f t="shared" si="0"/>
        <v>66120400</v>
      </c>
      <c r="E7" s="15">
        <f t="shared" si="0"/>
        <v>-2718</v>
      </c>
      <c r="F7" s="15">
        <f t="shared" si="0"/>
        <v>-2882725</v>
      </c>
      <c r="G7" s="15">
        <f t="shared" si="0"/>
        <v>45000</v>
      </c>
      <c r="H7" s="15">
        <f t="shared" si="0"/>
        <v>50739</v>
      </c>
      <c r="I7" s="15">
        <f t="shared" si="0"/>
        <v>1589613</v>
      </c>
      <c r="J7" s="15">
        <f t="shared" si="0"/>
        <v>-195</v>
      </c>
      <c r="K7" s="15">
        <f t="shared" si="0"/>
        <v>-1277</v>
      </c>
      <c r="L7" s="15">
        <f t="shared" si="0"/>
        <v>-8365</v>
      </c>
      <c r="M7" s="15">
        <f t="shared" si="0"/>
        <v>200000</v>
      </c>
      <c r="N7" s="15">
        <f t="shared" si="0"/>
        <v>300000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</row>
    <row r="8" spans="1:216" x14ac:dyDescent="0.25">
      <c r="A8" s="1"/>
      <c r="B8" s="11"/>
      <c r="C8" s="12"/>
      <c r="D8" s="6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216" ht="31.5" x14ac:dyDescent="0.25">
      <c r="A9" s="1" t="s">
        <v>6</v>
      </c>
      <c r="B9" s="18" t="s">
        <v>7</v>
      </c>
      <c r="C9" s="12">
        <f>SUM(D9:N9)</f>
        <v>49424720</v>
      </c>
      <c r="D9" s="6">
        <f t="shared" ref="D9:N9" si="1">SUM(D10:D12)</f>
        <v>52320000</v>
      </c>
      <c r="E9" s="12">
        <f t="shared" si="1"/>
        <v>-2718</v>
      </c>
      <c r="F9" s="12">
        <f t="shared" si="1"/>
        <v>-2882725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-195</v>
      </c>
      <c r="K9" s="12">
        <f t="shared" si="1"/>
        <v>-1277</v>
      </c>
      <c r="L9" s="12">
        <f t="shared" si="1"/>
        <v>-8365</v>
      </c>
      <c r="M9" s="12">
        <f t="shared" si="1"/>
        <v>0</v>
      </c>
      <c r="N9" s="12">
        <f t="shared" si="1"/>
        <v>0</v>
      </c>
    </row>
    <row r="10" spans="1:216" x14ac:dyDescent="0.25">
      <c r="A10" s="19">
        <v>1</v>
      </c>
      <c r="B10" s="20" t="s">
        <v>8</v>
      </c>
      <c r="C10" s="52">
        <f>SUM(D10:N10)</f>
        <v>52320000</v>
      </c>
      <c r="D10" s="52">
        <f>D13*D14</f>
        <v>52320000</v>
      </c>
      <c r="E10" s="52"/>
      <c r="F10" s="52"/>
      <c r="G10" s="52"/>
      <c r="H10" s="22"/>
      <c r="I10" s="22"/>
      <c r="J10" s="22"/>
      <c r="K10" s="22"/>
      <c r="L10" s="22"/>
      <c r="M10" s="22"/>
      <c r="N10" s="22"/>
    </row>
    <row r="11" spans="1:216" ht="63" x14ac:dyDescent="0.25">
      <c r="A11" s="19">
        <v>2</v>
      </c>
      <c r="B11" s="20" t="s">
        <v>9</v>
      </c>
      <c r="C11" s="52"/>
      <c r="D11" s="52"/>
      <c r="E11" s="52"/>
      <c r="F11" s="52"/>
      <c r="G11" s="52"/>
      <c r="H11" s="22"/>
      <c r="I11" s="22"/>
      <c r="J11" s="22"/>
      <c r="K11" s="22"/>
      <c r="L11" s="22"/>
      <c r="M11" s="22"/>
      <c r="N11" s="22"/>
    </row>
    <row r="12" spans="1:216" s="24" customFormat="1" x14ac:dyDescent="0.25">
      <c r="A12" s="19">
        <v>3</v>
      </c>
      <c r="B12" s="23" t="s">
        <v>10</v>
      </c>
      <c r="C12" s="22">
        <f>SUM(D12:N12)</f>
        <v>-2895280</v>
      </c>
      <c r="D12" s="21"/>
      <c r="E12" s="22">
        <v>-2718</v>
      </c>
      <c r="F12" s="22">
        <v>-2882725</v>
      </c>
      <c r="G12" s="22"/>
      <c r="H12" s="22"/>
      <c r="I12" s="22"/>
      <c r="J12" s="22">
        <v>-195</v>
      </c>
      <c r="K12" s="22">
        <v>-1277</v>
      </c>
      <c r="L12" s="22">
        <v>-8365</v>
      </c>
      <c r="M12" s="22"/>
      <c r="N12" s="22"/>
    </row>
    <row r="13" spans="1:216" x14ac:dyDescent="0.25">
      <c r="A13" s="25"/>
      <c r="B13" s="26" t="s">
        <v>11</v>
      </c>
      <c r="C13" s="27">
        <f>SUM(D13:G13)</f>
        <v>20708.009999999998</v>
      </c>
      <c r="D13" s="28">
        <v>21800</v>
      </c>
      <c r="E13" s="49">
        <v>-1</v>
      </c>
      <c r="F13" s="49">
        <f>-(446.66+213+431.33)</f>
        <v>-1090.99</v>
      </c>
      <c r="G13" s="28"/>
      <c r="H13" s="29"/>
      <c r="I13" s="29"/>
      <c r="J13" s="29"/>
      <c r="K13" s="29"/>
      <c r="L13" s="29"/>
      <c r="M13" s="29"/>
      <c r="N13" s="29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</row>
    <row r="14" spans="1:216" x14ac:dyDescent="0.25">
      <c r="A14" s="25"/>
      <c r="B14" s="31" t="s">
        <v>12</v>
      </c>
      <c r="C14" s="32">
        <f>C9/C13</f>
        <v>2386.7440666679222</v>
      </c>
      <c r="D14" s="33">
        <v>2400</v>
      </c>
      <c r="E14" s="50">
        <f>E12/E13</f>
        <v>2718</v>
      </c>
      <c r="F14" s="50">
        <f>F12/F13</f>
        <v>2642.3019459390093</v>
      </c>
      <c r="G14" s="33"/>
      <c r="H14" s="32"/>
      <c r="I14" s="32"/>
      <c r="J14" s="32"/>
      <c r="K14" s="32"/>
      <c r="L14" s="32"/>
      <c r="M14" s="32"/>
      <c r="N14" s="32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</row>
    <row r="15" spans="1:216" x14ac:dyDescent="0.25">
      <c r="A15" s="1"/>
      <c r="B15" s="34"/>
      <c r="C15" s="22"/>
      <c r="D15" s="35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16" ht="63" x14ac:dyDescent="0.25">
      <c r="A16" s="1" t="s">
        <v>13</v>
      </c>
      <c r="B16" s="34" t="s">
        <v>14</v>
      </c>
      <c r="C16" s="12">
        <f>SUM(D16:N16)</f>
        <v>1080540</v>
      </c>
      <c r="D16" s="6">
        <f t="shared" ref="D16:N16" si="2">D17+D18</f>
        <v>1080540</v>
      </c>
      <c r="E16" s="12">
        <f t="shared" si="2"/>
        <v>0</v>
      </c>
      <c r="F16" s="12">
        <f t="shared" si="2"/>
        <v>0</v>
      </c>
      <c r="G16" s="12">
        <f t="shared" si="2"/>
        <v>0</v>
      </c>
      <c r="H16" s="12">
        <f t="shared" si="2"/>
        <v>0</v>
      </c>
      <c r="I16" s="12">
        <f t="shared" si="2"/>
        <v>0</v>
      </c>
      <c r="J16" s="12">
        <f t="shared" si="2"/>
        <v>0</v>
      </c>
      <c r="K16" s="12">
        <f t="shared" si="2"/>
        <v>0</v>
      </c>
      <c r="L16" s="12">
        <f t="shared" si="2"/>
        <v>0</v>
      </c>
      <c r="M16" s="12">
        <f t="shared" si="2"/>
        <v>0</v>
      </c>
      <c r="N16" s="12">
        <f t="shared" si="2"/>
        <v>0</v>
      </c>
    </row>
    <row r="17" spans="1:14" x14ac:dyDescent="0.25">
      <c r="A17" s="36">
        <v>1</v>
      </c>
      <c r="B17" s="37" t="s">
        <v>15</v>
      </c>
      <c r="C17" s="22">
        <f>SUM(D17:N17)</f>
        <v>702351</v>
      </c>
      <c r="D17" s="35">
        <f>1080540*0.65</f>
        <v>702351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x14ac:dyDescent="0.25">
      <c r="A18" s="38">
        <v>2</v>
      </c>
      <c r="B18" s="39" t="s">
        <v>16</v>
      </c>
      <c r="C18" s="22">
        <f>SUM(D18:N18)</f>
        <v>378189</v>
      </c>
      <c r="D18" s="35">
        <f>1080540*0.35</f>
        <v>378189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x14ac:dyDescent="0.25">
      <c r="A19" s="1"/>
      <c r="B19" s="37"/>
      <c r="C19" s="22"/>
      <c r="D19" s="35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ht="47.25" x14ac:dyDescent="0.25">
      <c r="A20" s="1" t="s">
        <v>17</v>
      </c>
      <c r="B20" s="34" t="s">
        <v>18</v>
      </c>
      <c r="C20" s="12">
        <f>SUM(D20:N20)</f>
        <v>13476968</v>
      </c>
      <c r="D20" s="6">
        <f t="shared" ref="D20:N20" si="3">D21+D22</f>
        <v>11887355</v>
      </c>
      <c r="E20" s="12">
        <f t="shared" si="3"/>
        <v>0</v>
      </c>
      <c r="F20" s="12">
        <f t="shared" si="3"/>
        <v>0</v>
      </c>
      <c r="G20" s="12">
        <f t="shared" si="3"/>
        <v>0</v>
      </c>
      <c r="H20" s="12">
        <f t="shared" si="3"/>
        <v>0</v>
      </c>
      <c r="I20" s="12">
        <f t="shared" si="3"/>
        <v>1589613</v>
      </c>
      <c r="J20" s="12">
        <f t="shared" si="3"/>
        <v>0</v>
      </c>
      <c r="K20" s="12">
        <f t="shared" si="3"/>
        <v>0</v>
      </c>
      <c r="L20" s="12">
        <f t="shared" si="3"/>
        <v>0</v>
      </c>
      <c r="M20" s="12">
        <f t="shared" si="3"/>
        <v>0</v>
      </c>
      <c r="N20" s="12">
        <f t="shared" si="3"/>
        <v>0</v>
      </c>
    </row>
    <row r="21" spans="1:14" x14ac:dyDescent="0.25">
      <c r="A21" s="19">
        <v>1</v>
      </c>
      <c r="B21" s="37" t="s">
        <v>19</v>
      </c>
      <c r="C21" s="22">
        <f>SUM(D21:N21)</f>
        <v>10824568</v>
      </c>
      <c r="D21" s="35">
        <v>9234955</v>
      </c>
      <c r="E21" s="22"/>
      <c r="F21" s="22"/>
      <c r="G21" s="22"/>
      <c r="H21" s="22"/>
      <c r="I21" s="22">
        <v>1589613</v>
      </c>
      <c r="J21" s="22"/>
      <c r="K21" s="22"/>
      <c r="L21" s="22"/>
      <c r="M21" s="22"/>
      <c r="N21" s="22"/>
    </row>
    <row r="22" spans="1:14" x14ac:dyDescent="0.25">
      <c r="A22" s="40">
        <v>2</v>
      </c>
      <c r="B22" s="39" t="s">
        <v>20</v>
      </c>
      <c r="C22" s="22">
        <f>SUM(D22:N22)</f>
        <v>2652400</v>
      </c>
      <c r="D22" s="35">
        <v>2652400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x14ac:dyDescent="0.25">
      <c r="A23" s="41"/>
      <c r="B23" s="41"/>
      <c r="C23" s="42"/>
      <c r="D23" s="43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x14ac:dyDescent="0.25">
      <c r="A24" s="1" t="s">
        <v>21</v>
      </c>
      <c r="B24" s="44" t="s">
        <v>22</v>
      </c>
      <c r="C24" s="12">
        <f>SUM(D24:N24)</f>
        <v>1377505</v>
      </c>
      <c r="D24" s="6">
        <f t="shared" ref="D24:N24" si="4">SUM(D25:D26)</f>
        <v>832505</v>
      </c>
      <c r="E24" s="12">
        <f t="shared" si="4"/>
        <v>0</v>
      </c>
      <c r="F24" s="12">
        <f t="shared" si="4"/>
        <v>0</v>
      </c>
      <c r="G24" s="12">
        <f t="shared" si="4"/>
        <v>45000</v>
      </c>
      <c r="H24" s="12">
        <f t="shared" si="4"/>
        <v>0</v>
      </c>
      <c r="I24" s="12">
        <f t="shared" si="4"/>
        <v>0</v>
      </c>
      <c r="J24" s="12">
        <f t="shared" si="4"/>
        <v>0</v>
      </c>
      <c r="K24" s="12">
        <f t="shared" si="4"/>
        <v>0</v>
      </c>
      <c r="L24" s="12">
        <f t="shared" si="4"/>
        <v>0</v>
      </c>
      <c r="M24" s="12">
        <f t="shared" si="4"/>
        <v>200000</v>
      </c>
      <c r="N24" s="12">
        <f t="shared" si="4"/>
        <v>300000</v>
      </c>
    </row>
    <row r="25" spans="1:14" x14ac:dyDescent="0.25">
      <c r="A25" s="45">
        <v>1</v>
      </c>
      <c r="B25" s="45" t="s">
        <v>23</v>
      </c>
      <c r="C25" s="51">
        <f>SUM(D25:N25)</f>
        <v>877505</v>
      </c>
      <c r="D25" s="51">
        <v>832505</v>
      </c>
      <c r="E25" s="51"/>
      <c r="F25" s="51"/>
      <c r="G25" s="51">
        <v>45000</v>
      </c>
      <c r="H25" s="46"/>
      <c r="I25" s="46"/>
      <c r="J25" s="46"/>
      <c r="K25" s="46"/>
      <c r="L25" s="46"/>
      <c r="M25" s="46"/>
      <c r="N25" s="46"/>
    </row>
    <row r="26" spans="1:14" x14ac:dyDescent="0.25">
      <c r="A26" s="45">
        <v>2</v>
      </c>
      <c r="B26" s="45" t="s">
        <v>24</v>
      </c>
      <c r="C26" s="51"/>
      <c r="D26" s="51"/>
      <c r="E26" s="51"/>
      <c r="F26" s="51"/>
      <c r="G26" s="51"/>
      <c r="H26" s="46"/>
      <c r="I26" s="46"/>
      <c r="J26" s="46"/>
      <c r="K26" s="46"/>
      <c r="L26" s="46"/>
      <c r="M26" s="46">
        <v>200000</v>
      </c>
      <c r="N26" s="46">
        <v>300000</v>
      </c>
    </row>
    <row r="28" spans="1:14" x14ac:dyDescent="0.25">
      <c r="A28" s="1" t="s">
        <v>25</v>
      </c>
      <c r="B28" s="47" t="s">
        <v>26</v>
      </c>
      <c r="C28" s="12">
        <f>SUM(D28:N28)</f>
        <v>50739</v>
      </c>
      <c r="D28" s="6"/>
      <c r="E28" s="12"/>
      <c r="F28" s="12"/>
      <c r="G28" s="12"/>
      <c r="H28" s="12">
        <v>50739</v>
      </c>
      <c r="I28" s="12"/>
      <c r="J28" s="12"/>
      <c r="K28" s="12"/>
      <c r="L28" s="12"/>
      <c r="M28" s="12"/>
      <c r="N28" s="12"/>
    </row>
  </sheetData>
  <mergeCells count="15">
    <mergeCell ref="B1:D1"/>
    <mergeCell ref="B2:D2"/>
    <mergeCell ref="B4:B5"/>
    <mergeCell ref="C4:C5"/>
    <mergeCell ref="D4:D5"/>
    <mergeCell ref="D25:D26"/>
    <mergeCell ref="C25:C26"/>
    <mergeCell ref="G25:G26"/>
    <mergeCell ref="C10:C11"/>
    <mergeCell ref="D10:D11"/>
    <mergeCell ref="E10:E11"/>
    <mergeCell ref="F10:F11"/>
    <mergeCell ref="G10:G11"/>
    <mergeCell ref="E25:E26"/>
    <mergeCell ref="F25:F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Petrovae</dc:creator>
  <cp:lastModifiedBy>Petrovae</cp:lastModifiedBy>
  <dcterms:created xsi:type="dcterms:W3CDTF">2019-04-23T13:39:19Z</dcterms:created>
  <dcterms:modified xsi:type="dcterms:W3CDTF">2022-01-06T12:01:26Z</dcterms:modified>
</cp:coreProperties>
</file>