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FIA UNIVERSITY\Бюджети\BUDGET 2018\за сайта\Корекции на бюджета на СУ за 2018\"/>
    </mc:Choice>
  </mc:AlternateContent>
  <bookViews>
    <workbookView xWindow="0" yWindow="0" windowWidth="38340" windowHeight="17670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6" i="1"/>
  <c r="D25" i="1"/>
  <c r="C25" i="1"/>
  <c r="M24" i="1"/>
  <c r="L24" i="1"/>
  <c r="K24" i="1"/>
  <c r="J24" i="1"/>
  <c r="I24" i="1"/>
  <c r="H24" i="1"/>
  <c r="G24" i="1"/>
  <c r="F24" i="1"/>
  <c r="C24" i="1" s="1"/>
  <c r="E24" i="1"/>
  <c r="D24" i="1"/>
  <c r="C22" i="1"/>
  <c r="C21" i="1"/>
  <c r="M20" i="1"/>
  <c r="L20" i="1"/>
  <c r="K20" i="1"/>
  <c r="J20" i="1"/>
  <c r="I20" i="1"/>
  <c r="H20" i="1"/>
  <c r="H7" i="1" s="1"/>
  <c r="G20" i="1"/>
  <c r="C20" i="1" s="1"/>
  <c r="F20" i="1"/>
  <c r="E20" i="1"/>
  <c r="D20" i="1"/>
  <c r="D18" i="1"/>
  <c r="C18" i="1"/>
  <c r="D17" i="1"/>
  <c r="D16" i="1" s="1"/>
  <c r="C16" i="1" s="1"/>
  <c r="C17" i="1"/>
  <c r="M16" i="1"/>
  <c r="M7" i="1" s="1"/>
  <c r="L16" i="1"/>
  <c r="K16" i="1"/>
  <c r="K7" i="1" s="1"/>
  <c r="J16" i="1"/>
  <c r="I16" i="1"/>
  <c r="H16" i="1"/>
  <c r="G16" i="1"/>
  <c r="F16" i="1"/>
  <c r="E16" i="1"/>
  <c r="C14" i="1"/>
  <c r="C13" i="1"/>
  <c r="C12" i="1"/>
  <c r="C11" i="1"/>
  <c r="D10" i="1"/>
  <c r="C10" i="1" s="1"/>
  <c r="M9" i="1"/>
  <c r="L9" i="1"/>
  <c r="L7" i="1" s="1"/>
  <c r="K9" i="1"/>
  <c r="J9" i="1"/>
  <c r="J7" i="1" s="1"/>
  <c r="I9" i="1"/>
  <c r="I7" i="1" s="1"/>
  <c r="H9" i="1"/>
  <c r="G9" i="1"/>
  <c r="G7" i="1" s="1"/>
  <c r="F9" i="1"/>
  <c r="F7" i="1" s="1"/>
  <c r="E9" i="1"/>
  <c r="E7" i="1" s="1"/>
  <c r="D9" i="1" l="1"/>
  <c r="D7" i="1" l="1"/>
  <c r="C9" i="1"/>
  <c r="C7" i="1" s="1"/>
</calcChain>
</file>

<file path=xl/sharedStrings.xml><?xml version="1.0" encoding="utf-8"?>
<sst xmlns="http://schemas.openxmlformats.org/spreadsheetml/2006/main" count="48" uniqueCount="44">
  <si>
    <t>Трансфер от бюджета на Министерството на образованието, младежта и науката за СУ "Св. Кл. Охридски"</t>
  </si>
  <si>
    <t>(съгласно чл.91 от Закона за висшето образование), за  2018 г.</t>
  </si>
  <si>
    <t>04-07-60</t>
  </si>
  <si>
    <t>04-07-145</t>
  </si>
  <si>
    <t>04-07-174</t>
  </si>
  <si>
    <t>П О К А З А Т Е Л И</t>
  </si>
  <si>
    <t>УТОЧНЕН ПЛАН 2018</t>
  </si>
  <si>
    <t>по ЗДБРБ и ПМС 332/2017 - за 2018</t>
  </si>
  <si>
    <t>ПМС № 3</t>
  </si>
  <si>
    <t>чл. 91а ЗВО</t>
  </si>
  <si>
    <t>ТРАНСФЕРИ ОТ ДБ ПО ЧЛ. 91 ОТ ЗВО - ОБЩО (I+II+III+IV+V)</t>
  </si>
  <si>
    <t>I.</t>
  </si>
  <si>
    <t>СРЕДСТВА ЗА ИЗДРЪЖКА НА ОБУЧЕНИЕТО (1х2), в т.ч.:</t>
  </si>
  <si>
    <t>по базови нормативи за издръжка</t>
  </si>
  <si>
    <t>издръжка на обучението, в зависимост от комплексна оценка за качеството на обучението и съответствието му с потребностите на пазара на труда</t>
  </si>
  <si>
    <t>други средства за издръжка на обучението</t>
  </si>
  <si>
    <t>средно-приравнен брой учащи</t>
  </si>
  <si>
    <t>средно-претеглен норматив (лв.)</t>
  </si>
  <si>
    <t>II.</t>
  </si>
  <si>
    <t>СРЕДСТВА ЗА  НАУЧНА ИЛИ ХУДОЖЕСТВЕНО-ТВОРЧЕСКА ДЕЙНОСТ И ЗА ИЗДАВАНЕ НА УЧЕБНИЦИ И НАУЧНИ ТРУДОВЕ</t>
  </si>
  <si>
    <t>за научноизследователска дейност 65%</t>
  </si>
  <si>
    <t>за издаване на научни трудове 35%</t>
  </si>
  <si>
    <t>III.</t>
  </si>
  <si>
    <t>СРЕДСТВА ЗА СОЦИАЛНО-БИТОВИ РАЗХОДИ НА СТУДЕНТИТЕ И ДОКТОРАНТИТЕ (1+2)</t>
  </si>
  <si>
    <t>средства за стипендии</t>
  </si>
  <si>
    <t>средства за студентски столове и общежития</t>
  </si>
  <si>
    <t>IV.</t>
  </si>
  <si>
    <t>СРЕДСТВА за капиталови разходи</t>
  </si>
  <si>
    <t>Средства за основни ремонти</t>
  </si>
  <si>
    <t>Средства за придобиване на ДМА и НДМА</t>
  </si>
  <si>
    <t>V.</t>
  </si>
  <si>
    <t>Други трансфери</t>
  </si>
  <si>
    <t>04-07-382</t>
  </si>
  <si>
    <t>04-07-390</t>
  </si>
  <si>
    <t>04-07-282</t>
  </si>
  <si>
    <t>04-07-521</t>
  </si>
  <si>
    <t>04-07-606</t>
  </si>
  <si>
    <t>04-07-612</t>
  </si>
  <si>
    <t>издръжка</t>
  </si>
  <si>
    <t>спорт</t>
  </si>
  <si>
    <t>стипендии</t>
  </si>
  <si>
    <t>капиталови</t>
  </si>
  <si>
    <t>учащ</t>
  </si>
  <si>
    <t>докторанти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</si>
</sst>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164" formatCode="dd\-mmm\-yy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Border="1" applyAlignment="1">
      <alignment horizontal="right" vertical="center"/>
    </xf>
    <xf numFmtId="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6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6" fontId="3" fillId="0" borderId="0" xfId="0" applyNumberFormat="1" applyFont="1" applyFill="1" applyBorder="1" applyAlignment="1">
      <alignment horizontal="center" vertical="center" wrapText="1"/>
    </xf>
    <xf numFmtId="6" fontId="4" fillId="0" borderId="0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 applyProtection="1">
      <alignment horizontal="center" vertical="center" wrapText="1"/>
    </xf>
    <xf numFmtId="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</xf>
    <xf numFmtId="6" fontId="2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wrapText="1"/>
    </xf>
    <xf numFmtId="6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1" quotePrefix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right" vertical="center"/>
    </xf>
    <xf numFmtId="0" fontId="7" fillId="0" borderId="0" xfId="1" quotePrefix="1" applyFont="1" applyFill="1" applyBorder="1" applyAlignment="1">
      <alignment horizontal="left" vertical="center" wrapText="1"/>
    </xf>
    <xf numFmtId="6" fontId="7" fillId="0" borderId="0" xfId="1" applyNumberFormat="1" applyFont="1" applyFill="1" applyBorder="1" applyAlignment="1" applyProtection="1">
      <alignment vertical="center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vertical="center"/>
    </xf>
    <xf numFmtId="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quotePrefix="1" applyFont="1" applyFill="1" applyBorder="1" applyAlignment="1" applyProtection="1">
      <alignment horizontal="right" vertical="center" wrapText="1"/>
    </xf>
    <xf numFmtId="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left" vertical="center" wrapText="1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0" xfId="1" quotePrefix="1" applyNumberFormat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6" fontId="7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7" fillId="0" borderId="0" xfId="2" applyFont="1" applyFill="1" applyBorder="1" applyAlignment="1">
      <alignment vertical="center"/>
    </xf>
    <xf numFmtId="6" fontId="7" fillId="0" borderId="0" xfId="2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 wrapText="1"/>
    </xf>
    <xf numFmtId="6" fontId="7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6" fontId="2" fillId="0" borderId="0" xfId="1" applyNumberFormat="1" applyFont="1" applyFill="1" applyBorder="1" applyAlignment="1" applyProtection="1">
      <alignment horizontal="center" vertical="center" wrapText="1"/>
    </xf>
    <xf numFmtId="6" fontId="2" fillId="0" borderId="1" xfId="1" applyNumberFormat="1" applyFont="1" applyFill="1" applyBorder="1" applyAlignment="1" applyProtection="1">
      <alignment horizontal="center" vertical="center" wrapText="1"/>
    </xf>
    <xf numFmtId="6" fontId="7" fillId="0" borderId="0" xfId="1" applyNumberFormat="1" applyFont="1" applyFill="1" applyBorder="1" applyAlignment="1" applyProtection="1">
      <alignment horizontal="center" vertical="center" wrapText="1"/>
    </xf>
    <xf numFmtId="6" fontId="7" fillId="0" borderId="1" xfId="1" applyNumberFormat="1" applyFont="1" applyFill="1" applyBorder="1" applyAlignment="1" applyProtection="1">
      <alignment horizontal="center" vertical="center" wrapText="1"/>
    </xf>
    <xf numFmtId="6" fontId="2" fillId="0" borderId="1" xfId="1" applyNumberFormat="1" applyFont="1" applyFill="1" applyBorder="1" applyAlignment="1" applyProtection="1">
      <alignment vertical="center" wrapText="1"/>
    </xf>
    <xf numFmtId="6" fontId="7" fillId="0" borderId="0" xfId="1" applyNumberFormat="1" applyFont="1" applyFill="1" applyBorder="1" applyAlignment="1" applyProtection="1">
      <alignment vertical="center" wrapText="1"/>
    </xf>
    <xf numFmtId="6" fontId="7" fillId="0" borderId="0" xfId="2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 2 2" xfId="1"/>
    <cellStyle name="Normal_Copy of BUJET na DVU_2010_2011maluk_maket_bazov_693-kapitalovi (4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28"/>
  <sheetViews>
    <sheetView tabSelected="1" workbookViewId="0">
      <selection activeCell="E16" sqref="E16"/>
    </sheetView>
  </sheetViews>
  <sheetFormatPr defaultColWidth="102.28515625" defaultRowHeight="15.75" x14ac:dyDescent="0.25"/>
  <cols>
    <col min="1" max="1" width="4.140625" style="3" bestFit="1" customWidth="1"/>
    <col min="2" max="2" width="50.85546875" style="3" customWidth="1"/>
    <col min="3" max="3" width="18.85546875" style="2" customWidth="1"/>
    <col min="4" max="4" width="19.42578125" style="2" bestFit="1" customWidth="1"/>
    <col min="5" max="5" width="18.85546875" style="2" bestFit="1" customWidth="1"/>
    <col min="6" max="6" width="18.28515625" style="2" bestFit="1" customWidth="1"/>
    <col min="7" max="8" width="13.42578125" style="2" customWidth="1"/>
    <col min="9" max="10" width="15.140625" style="2" bestFit="1" customWidth="1"/>
    <col min="11" max="11" width="13" style="2" bestFit="1" customWidth="1"/>
    <col min="12" max="12" width="16" style="2" bestFit="1" customWidth="1"/>
    <col min="13" max="13" width="15.140625" style="2" bestFit="1" customWidth="1"/>
    <col min="14" max="238" width="9.140625" style="3" customWidth="1"/>
    <col min="239" max="239" width="7.5703125" style="3" customWidth="1"/>
    <col min="240" max="16384" width="102.28515625" style="3"/>
  </cols>
  <sheetData>
    <row r="1" spans="1:240" x14ac:dyDescent="0.25">
      <c r="A1" s="1"/>
      <c r="B1" s="44" t="s">
        <v>0</v>
      </c>
      <c r="C1" s="44"/>
      <c r="D1" s="44"/>
    </row>
    <row r="2" spans="1:240" x14ac:dyDescent="0.25">
      <c r="A2" s="1"/>
      <c r="B2" s="45" t="s">
        <v>1</v>
      </c>
      <c r="C2" s="45"/>
      <c r="D2" s="45"/>
    </row>
    <row r="3" spans="1:240" x14ac:dyDescent="0.25">
      <c r="A3" s="1"/>
      <c r="B3" s="4"/>
      <c r="C3" s="5"/>
      <c r="D3" s="5"/>
      <c r="E3" s="6" t="s">
        <v>2</v>
      </c>
      <c r="F3" s="6" t="s">
        <v>3</v>
      </c>
      <c r="G3" s="6" t="s">
        <v>4</v>
      </c>
      <c r="H3" s="6" t="s">
        <v>32</v>
      </c>
      <c r="I3" s="6" t="s">
        <v>33</v>
      </c>
      <c r="J3" s="5" t="s">
        <v>34</v>
      </c>
      <c r="K3" s="5" t="s">
        <v>35</v>
      </c>
      <c r="L3" s="5" t="s">
        <v>36</v>
      </c>
      <c r="M3" s="5" t="s">
        <v>37</v>
      </c>
    </row>
    <row r="4" spans="1:240" x14ac:dyDescent="0.25">
      <c r="A4" s="1"/>
      <c r="B4" s="46" t="s">
        <v>5</v>
      </c>
      <c r="C4" s="48" t="s">
        <v>6</v>
      </c>
      <c r="D4" s="48" t="s">
        <v>7</v>
      </c>
      <c r="E4" s="7" t="s">
        <v>8</v>
      </c>
      <c r="F4" s="8" t="s">
        <v>9</v>
      </c>
      <c r="G4" s="8" t="s">
        <v>38</v>
      </c>
      <c r="H4" s="8" t="s">
        <v>39</v>
      </c>
      <c r="I4" s="8" t="s">
        <v>40</v>
      </c>
      <c r="J4" s="50" t="s">
        <v>41</v>
      </c>
      <c r="K4" s="50" t="s">
        <v>38</v>
      </c>
      <c r="L4" s="50" t="s">
        <v>40</v>
      </c>
      <c r="M4" s="50" t="s">
        <v>41</v>
      </c>
    </row>
    <row r="5" spans="1:240" ht="16.5" thickBot="1" x14ac:dyDescent="0.3">
      <c r="A5" s="9"/>
      <c r="B5" s="47"/>
      <c r="C5" s="49"/>
      <c r="D5" s="49"/>
      <c r="E5" s="10">
        <v>43111</v>
      </c>
      <c r="F5" s="11"/>
      <c r="G5" s="51" t="s">
        <v>42</v>
      </c>
      <c r="H5" s="11"/>
      <c r="I5" s="51" t="s">
        <v>43</v>
      </c>
      <c r="J5" s="52"/>
      <c r="K5" s="51" t="s">
        <v>42</v>
      </c>
      <c r="L5" s="52"/>
      <c r="M5" s="52"/>
    </row>
    <row r="6" spans="1:240" ht="16.5" thickTop="1" x14ac:dyDescent="0.25">
      <c r="A6" s="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40" ht="37.5" x14ac:dyDescent="0.25">
      <c r="A7" s="14"/>
      <c r="B7" s="15" t="s">
        <v>10</v>
      </c>
      <c r="C7" s="16">
        <f t="shared" ref="C7:M7" si="0">C9+C16+C20+C24+C28</f>
        <v>68530241</v>
      </c>
      <c r="D7" s="16">
        <f t="shared" si="0"/>
        <v>58014300</v>
      </c>
      <c r="E7" s="16">
        <f t="shared" si="0"/>
        <v>10000000</v>
      </c>
      <c r="F7" s="16">
        <f t="shared" si="0"/>
        <v>-1141425</v>
      </c>
      <c r="G7" s="16">
        <f t="shared" si="0"/>
        <v>-3061</v>
      </c>
      <c r="H7" s="16">
        <f t="shared" si="0"/>
        <v>47145</v>
      </c>
      <c r="I7" s="16">
        <f t="shared" si="0"/>
        <v>806132</v>
      </c>
      <c r="J7" s="16">
        <f t="shared" si="0"/>
        <v>560000</v>
      </c>
      <c r="K7" s="16">
        <f t="shared" si="0"/>
        <v>-1860</v>
      </c>
      <c r="L7" s="16">
        <f t="shared" si="0"/>
        <v>-250990</v>
      </c>
      <c r="M7" s="16">
        <f t="shared" si="0"/>
        <v>500000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</row>
    <row r="8" spans="1:240" x14ac:dyDescent="0.25">
      <c r="A8" s="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40" ht="31.5" x14ac:dyDescent="0.25">
      <c r="A9" s="1" t="s">
        <v>11</v>
      </c>
      <c r="B9" s="18" t="s">
        <v>12</v>
      </c>
      <c r="C9" s="13">
        <f>SUM(D9:P9)</f>
        <v>42965560</v>
      </c>
      <c r="D9" s="13">
        <f t="shared" ref="D9:E9" si="1">SUM(D10:D12)</f>
        <v>44111906</v>
      </c>
      <c r="E9" s="13">
        <f t="shared" si="1"/>
        <v>0</v>
      </c>
      <c r="F9" s="13">
        <f>SUM(F10:F12)</f>
        <v>-1141425</v>
      </c>
      <c r="G9" s="13">
        <f>SUM(G10:G12)</f>
        <v>-3061</v>
      </c>
      <c r="H9" s="13">
        <f t="shared" ref="H9:M9" si="2">SUM(H10:H12)</f>
        <v>0</v>
      </c>
      <c r="I9" s="13">
        <f t="shared" si="2"/>
        <v>0</v>
      </c>
      <c r="J9" s="13">
        <f t="shared" si="2"/>
        <v>0</v>
      </c>
      <c r="K9" s="13">
        <f t="shared" si="2"/>
        <v>-1860</v>
      </c>
      <c r="L9" s="13">
        <f t="shared" si="2"/>
        <v>0</v>
      </c>
      <c r="M9" s="13">
        <f t="shared" si="2"/>
        <v>0</v>
      </c>
    </row>
    <row r="10" spans="1:240" x14ac:dyDescent="0.25">
      <c r="A10" s="19">
        <v>1</v>
      </c>
      <c r="B10" s="20" t="s">
        <v>13</v>
      </c>
      <c r="C10" s="53">
        <f>SUM(D10:U10)</f>
        <v>30966942</v>
      </c>
      <c r="D10" s="53">
        <f>(D13*D14)-13144964</f>
        <v>30966942</v>
      </c>
      <c r="E10" s="21"/>
      <c r="F10" s="21"/>
      <c r="G10" s="21"/>
      <c r="H10" s="43"/>
      <c r="I10" s="43"/>
      <c r="J10" s="53"/>
      <c r="K10" s="53"/>
      <c r="L10" s="53"/>
      <c r="M10" s="53"/>
    </row>
    <row r="11" spans="1:240" ht="63" x14ac:dyDescent="0.25">
      <c r="A11" s="19">
        <v>2</v>
      </c>
      <c r="B11" s="20" t="s">
        <v>14</v>
      </c>
      <c r="C11" s="53">
        <f>SUM(D11:U11)</f>
        <v>13144964</v>
      </c>
      <c r="D11" s="53">
        <v>13144964</v>
      </c>
      <c r="E11" s="21"/>
      <c r="F11" s="21"/>
      <c r="G11" s="21"/>
      <c r="H11" s="43"/>
      <c r="I11" s="43"/>
      <c r="J11" s="53"/>
      <c r="K11" s="53"/>
      <c r="L11" s="53"/>
      <c r="M11" s="53"/>
    </row>
    <row r="12" spans="1:240" s="23" customFormat="1" x14ac:dyDescent="0.25">
      <c r="A12" s="19">
        <v>3</v>
      </c>
      <c r="B12" s="22" t="s">
        <v>15</v>
      </c>
      <c r="C12" s="21">
        <f>SUM(D12:U12)</f>
        <v>-1146346</v>
      </c>
      <c r="D12" s="21"/>
      <c r="E12" s="21"/>
      <c r="F12" s="21">
        <v>-1141425</v>
      </c>
      <c r="G12" s="21">
        <v>-3061</v>
      </c>
      <c r="H12" s="21"/>
      <c r="I12" s="21"/>
      <c r="J12" s="21"/>
      <c r="K12" s="21">
        <v>-1860</v>
      </c>
      <c r="L12" s="21"/>
      <c r="M12" s="21"/>
    </row>
    <row r="13" spans="1:240" x14ac:dyDescent="0.25">
      <c r="A13" s="24"/>
      <c r="B13" s="25" t="s">
        <v>16</v>
      </c>
      <c r="C13" s="26">
        <f>D13</f>
        <v>21269</v>
      </c>
      <c r="D13" s="26">
        <v>21269</v>
      </c>
      <c r="E13" s="27"/>
      <c r="F13" s="27"/>
      <c r="G13" s="27"/>
      <c r="H13" s="27"/>
      <c r="I13" s="27"/>
      <c r="J13" s="26"/>
      <c r="K13" s="26"/>
      <c r="L13" s="26"/>
      <c r="M13" s="2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</row>
    <row r="14" spans="1:240" x14ac:dyDescent="0.25">
      <c r="A14" s="24"/>
      <c r="B14" s="29" t="s">
        <v>17</v>
      </c>
      <c r="C14" s="30">
        <f>D14</f>
        <v>2074</v>
      </c>
      <c r="D14" s="30">
        <v>2074</v>
      </c>
      <c r="E14" s="30"/>
      <c r="F14" s="30"/>
      <c r="G14" s="30"/>
      <c r="H14" s="30"/>
      <c r="I14" s="30"/>
      <c r="J14" s="30"/>
      <c r="K14" s="30"/>
      <c r="L14" s="30"/>
      <c r="M14" s="30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</row>
    <row r="15" spans="1:240" x14ac:dyDescent="0.25">
      <c r="A15" s="1"/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40" ht="63" x14ac:dyDescent="0.25">
      <c r="A16" s="1" t="s">
        <v>18</v>
      </c>
      <c r="B16" s="31" t="s">
        <v>19</v>
      </c>
      <c r="C16" s="13">
        <f>SUM(D16:P16)</f>
        <v>1014587</v>
      </c>
      <c r="D16" s="13">
        <f t="shared" ref="D16:M16" si="3">D17+D18</f>
        <v>1014587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</row>
    <row r="17" spans="1:13" x14ac:dyDescent="0.25">
      <c r="A17" s="32">
        <v>1</v>
      </c>
      <c r="B17" s="33" t="s">
        <v>20</v>
      </c>
      <c r="C17" s="21">
        <f>SUM(D17:U17)</f>
        <v>659481.55000000005</v>
      </c>
      <c r="D17" s="21">
        <f>1014587*0.65</f>
        <v>659481.55000000005</v>
      </c>
      <c r="E17" s="21"/>
      <c r="F17" s="21"/>
      <c r="G17" s="21"/>
      <c r="H17" s="21"/>
      <c r="I17" s="21"/>
      <c r="J17" s="21"/>
      <c r="K17" s="21"/>
      <c r="L17" s="21"/>
      <c r="M17" s="21"/>
    </row>
    <row r="18" spans="1:13" x14ac:dyDescent="0.25">
      <c r="A18" s="34">
        <v>2</v>
      </c>
      <c r="B18" s="35" t="s">
        <v>21</v>
      </c>
      <c r="C18" s="21">
        <f>SUM(D18:U18)</f>
        <v>355105.44999999995</v>
      </c>
      <c r="D18" s="21">
        <f>1014587*0.35</f>
        <v>355105.44999999995</v>
      </c>
      <c r="E18" s="21"/>
      <c r="F18" s="21"/>
      <c r="G18" s="21"/>
      <c r="H18" s="21"/>
      <c r="I18" s="21"/>
      <c r="J18" s="21"/>
      <c r="K18" s="21"/>
      <c r="L18" s="21"/>
      <c r="M18" s="21"/>
    </row>
    <row r="19" spans="1:13" x14ac:dyDescent="0.25">
      <c r="A19" s="1"/>
      <c r="B19" s="3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47.25" x14ac:dyDescent="0.25">
      <c r="A20" s="1" t="s">
        <v>22</v>
      </c>
      <c r="B20" s="31" t="s">
        <v>23</v>
      </c>
      <c r="C20" s="13">
        <f>SUM(D20:P20)</f>
        <v>12610295</v>
      </c>
      <c r="D20" s="13">
        <f t="shared" ref="D20:M20" si="4">D21+D22</f>
        <v>12055153</v>
      </c>
      <c r="E20" s="13">
        <f t="shared" si="4"/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3">
        <f t="shared" si="4"/>
        <v>806132</v>
      </c>
      <c r="J20" s="13">
        <f t="shared" si="4"/>
        <v>0</v>
      </c>
      <c r="K20" s="13">
        <f t="shared" si="4"/>
        <v>0</v>
      </c>
      <c r="L20" s="13">
        <f t="shared" si="4"/>
        <v>-250990</v>
      </c>
      <c r="M20" s="13">
        <f t="shared" si="4"/>
        <v>0</v>
      </c>
    </row>
    <row r="21" spans="1:13" x14ac:dyDescent="0.25">
      <c r="A21" s="19">
        <v>1</v>
      </c>
      <c r="B21" s="33" t="s">
        <v>24</v>
      </c>
      <c r="C21" s="21">
        <f>SUM(D21:U21)</f>
        <v>9962295</v>
      </c>
      <c r="D21" s="21">
        <v>9407153</v>
      </c>
      <c r="E21" s="21"/>
      <c r="F21" s="21"/>
      <c r="G21" s="21"/>
      <c r="H21" s="21"/>
      <c r="I21" s="21">
        <v>806132</v>
      </c>
      <c r="J21" s="21"/>
      <c r="K21" s="21"/>
      <c r="L21" s="21">
        <v>-250990</v>
      </c>
      <c r="M21" s="21"/>
    </row>
    <row r="22" spans="1:13" x14ac:dyDescent="0.25">
      <c r="A22" s="36">
        <v>2</v>
      </c>
      <c r="B22" s="35" t="s">
        <v>25</v>
      </c>
      <c r="C22" s="21">
        <f>SUM(D22:U22)</f>
        <v>2648000</v>
      </c>
      <c r="D22" s="21">
        <v>2648000</v>
      </c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25">
      <c r="A23" s="37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1" t="s">
        <v>26</v>
      </c>
      <c r="B24" s="39" t="s">
        <v>27</v>
      </c>
      <c r="C24" s="13">
        <f>SUM(D24:P24)</f>
        <v>11892654</v>
      </c>
      <c r="D24" s="13">
        <f t="shared" ref="D24:M24" si="5">SUM(D25:D26)</f>
        <v>832654</v>
      </c>
      <c r="E24" s="13">
        <f t="shared" si="5"/>
        <v>10000000</v>
      </c>
      <c r="F24" s="13">
        <f t="shared" si="5"/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560000</v>
      </c>
      <c r="K24" s="13">
        <f t="shared" si="5"/>
        <v>0</v>
      </c>
      <c r="L24" s="13">
        <f t="shared" si="5"/>
        <v>0</v>
      </c>
      <c r="M24" s="13">
        <f t="shared" si="5"/>
        <v>500000</v>
      </c>
    </row>
    <row r="25" spans="1:13" x14ac:dyDescent="0.25">
      <c r="A25" s="40">
        <v>1</v>
      </c>
      <c r="B25" s="40" t="s">
        <v>28</v>
      </c>
      <c r="C25" s="54">
        <f>SUM(D25:M26)</f>
        <v>11892654</v>
      </c>
      <c r="D25" s="41">
        <f>832654/2</f>
        <v>416327</v>
      </c>
      <c r="E25" s="41">
        <v>9000000</v>
      </c>
      <c r="F25" s="41"/>
      <c r="G25" s="41"/>
      <c r="H25" s="41"/>
      <c r="I25" s="41"/>
      <c r="J25" s="54">
        <v>560000</v>
      </c>
      <c r="K25" s="41"/>
      <c r="L25" s="41"/>
      <c r="M25" s="54">
        <v>500000</v>
      </c>
    </row>
    <row r="26" spans="1:13" x14ac:dyDescent="0.25">
      <c r="A26" s="40">
        <v>2</v>
      </c>
      <c r="B26" s="40" t="s">
        <v>29</v>
      </c>
      <c r="C26" s="54"/>
      <c r="D26" s="41">
        <f>832654/2</f>
        <v>416327</v>
      </c>
      <c r="E26" s="41">
        <v>1000000</v>
      </c>
      <c r="F26" s="41"/>
      <c r="G26" s="41"/>
      <c r="H26" s="41"/>
      <c r="I26" s="41"/>
      <c r="J26" s="54"/>
      <c r="K26" s="41"/>
      <c r="L26" s="41"/>
      <c r="M26" s="54"/>
    </row>
    <row r="28" spans="1:13" x14ac:dyDescent="0.25">
      <c r="A28" s="1" t="s">
        <v>30</v>
      </c>
      <c r="B28" s="42" t="s">
        <v>31</v>
      </c>
      <c r="C28" s="13">
        <f>SUM(D28:P28)</f>
        <v>47145</v>
      </c>
      <c r="D28" s="13"/>
      <c r="E28" s="13"/>
      <c r="F28" s="13"/>
      <c r="G28" s="13"/>
      <c r="H28" s="13">
        <v>47145</v>
      </c>
      <c r="I28" s="13"/>
      <c r="J28" s="13"/>
      <c r="K28" s="13"/>
      <c r="L28" s="13"/>
      <c r="M28" s="13"/>
    </row>
  </sheetData>
  <mergeCells count="10">
    <mergeCell ref="H10:H11"/>
    <mergeCell ref="I10:I11"/>
    <mergeCell ref="C25:C26"/>
    <mergeCell ref="J25:J26"/>
    <mergeCell ref="M25:M26"/>
    <mergeCell ref="B1:D1"/>
    <mergeCell ref="B2:D2"/>
    <mergeCell ref="B4:B5"/>
    <mergeCell ref="C4:C5"/>
    <mergeCell ref="D4:D5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Petrovae</cp:lastModifiedBy>
  <cp:lastPrinted>2018-07-26T07:04:38Z</cp:lastPrinted>
  <dcterms:created xsi:type="dcterms:W3CDTF">2018-07-26T07:04:26Z</dcterms:created>
  <dcterms:modified xsi:type="dcterms:W3CDTF">2022-01-06T11:33:27Z</dcterms:modified>
</cp:coreProperties>
</file>